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beleliza\Desktop\"/>
    </mc:Choice>
  </mc:AlternateContent>
  <xr:revisionPtr revIDLastSave="0" documentId="8_{A484A928-1B37-4357-A432-7EB3F08F717F}" xr6:coauthVersionLast="36" xr6:coauthVersionMax="36" xr10:uidLastSave="{00000000-0000-0000-0000-000000000000}"/>
  <bookViews>
    <workbookView xWindow="-110" yWindow="-110" windowWidth="23260" windowHeight="12580" xr2:uid="{E5A36F7B-1325-104D-809F-A6922692C4F3}"/>
  </bookViews>
  <sheets>
    <sheet name="Instruction And Examples" sheetId="2" r:id="rId1"/>
    <sheet name="Enrollmen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1" l="1"/>
  <c r="P25" i="1"/>
  <c r="P28" i="1"/>
  <c r="P29" i="1"/>
  <c r="P30" i="1"/>
  <c r="P31" i="1"/>
  <c r="Q31" i="1"/>
  <c r="Q30" i="1"/>
  <c r="Q29" i="1"/>
  <c r="Q28" i="1"/>
  <c r="Q27" i="1"/>
  <c r="P27" i="1"/>
  <c r="Q24" i="1"/>
  <c r="Q23" i="1"/>
  <c r="P24" i="1"/>
  <c r="P23" i="1"/>
  <c r="Q13" i="1"/>
  <c r="Q12" i="1"/>
  <c r="Q11" i="1"/>
  <c r="Q9" i="1"/>
  <c r="Q8" i="1"/>
  <c r="Q7" i="1"/>
  <c r="Q6" i="1"/>
  <c r="P13" i="1"/>
  <c r="P12" i="1"/>
  <c r="P11" i="1"/>
  <c r="P9" i="1"/>
  <c r="P8" i="1"/>
  <c r="P7" i="1"/>
  <c r="P6" i="1"/>
  <c r="Q21" i="1"/>
  <c r="Q20" i="1"/>
  <c r="Q19" i="1"/>
  <c r="Q18" i="1"/>
  <c r="Q17" i="1"/>
  <c r="Q16" i="1"/>
  <c r="Q15" i="1"/>
  <c r="P21" i="1"/>
  <c r="P20" i="1"/>
  <c r="P19" i="1"/>
  <c r="P18" i="1"/>
  <c r="P17" i="1"/>
  <c r="P16" i="1"/>
  <c r="P15" i="1"/>
  <c r="Q4" i="1"/>
  <c r="P4" i="1"/>
</calcChain>
</file>

<file path=xl/sharedStrings.xml><?xml version="1.0" encoding="utf-8"?>
<sst xmlns="http://schemas.openxmlformats.org/spreadsheetml/2006/main" count="111" uniqueCount="74">
  <si>
    <t>PATIENT NAME</t>
  </si>
  <si>
    <t>PATIENT MRN</t>
  </si>
  <si>
    <t>ACCEPTED?</t>
  </si>
  <si>
    <t>INSURANCE</t>
  </si>
  <si>
    <t>HOPE Monthly Patient Enrollment And Participation Tracking</t>
    <phoneticPr fontId="1" type="noConversion"/>
  </si>
  <si>
    <t>Total</t>
    <phoneticPr fontId="1" type="noConversion"/>
  </si>
  <si>
    <t>David</t>
    <phoneticPr fontId="1" type="noConversion"/>
  </si>
  <si>
    <t>Yes</t>
  </si>
  <si>
    <t>MONTH</t>
    <phoneticPr fontId="1" type="noConversion"/>
  </si>
  <si>
    <t>&lt;30</t>
  </si>
  <si>
    <t>Female</t>
  </si>
  <si>
    <t>Mcare</t>
  </si>
  <si>
    <t>Nov</t>
  </si>
  <si>
    <t>AGE GROUP</t>
    <phoneticPr fontId="1" type="noConversion"/>
  </si>
  <si>
    <t>GENDER IDENTITY</t>
    <phoneticPr fontId="1" type="noConversion"/>
  </si>
  <si>
    <t>&lt;30</t>
    <phoneticPr fontId="1" type="noConversion"/>
  </si>
  <si>
    <t>30-45</t>
    <phoneticPr fontId="1" type="noConversion"/>
  </si>
  <si>
    <t>45-59</t>
    <phoneticPr fontId="1" type="noConversion"/>
  </si>
  <si>
    <t>&gt;60</t>
    <phoneticPr fontId="1" type="noConversion"/>
  </si>
  <si>
    <t>Male</t>
    <phoneticPr fontId="1" type="noConversion"/>
  </si>
  <si>
    <t>RACE/ETHNICITY</t>
    <phoneticPr fontId="1" type="noConversion"/>
  </si>
  <si>
    <t>Other</t>
    <phoneticPr fontId="1" type="noConversion"/>
  </si>
  <si>
    <t>Insurance</t>
    <phoneticPr fontId="1" type="noConversion"/>
  </si>
  <si>
    <t>Comm/Priv</t>
    <phoneticPr fontId="1" type="noConversion"/>
  </si>
  <si>
    <t>Mcare</t>
    <phoneticPr fontId="1" type="noConversion"/>
  </si>
  <si>
    <t>Mcaid</t>
    <phoneticPr fontId="1" type="noConversion"/>
  </si>
  <si>
    <t>None</t>
    <phoneticPr fontId="1" type="noConversion"/>
  </si>
  <si>
    <t>SUMMARY</t>
    <phoneticPr fontId="1" type="noConversion"/>
  </si>
  <si>
    <t>Accepted</t>
    <phoneticPr fontId="1" type="noConversion"/>
  </si>
  <si>
    <t>Declined</t>
    <phoneticPr fontId="1" type="noConversion"/>
  </si>
  <si>
    <t>DATE OFFERED 
(M-D-Y)</t>
    <phoneticPr fontId="1" type="noConversion"/>
  </si>
  <si>
    <t>DATE ACCEPTED 
(M-D-Y)</t>
    <phoneticPr fontId="1" type="noConversion"/>
  </si>
  <si>
    <t>Female</t>
    <phoneticPr fontId="1" type="noConversion"/>
  </si>
  <si>
    <t>PATIENT ID</t>
    <phoneticPr fontId="1" type="noConversion"/>
  </si>
  <si>
    <t>Asian</t>
  </si>
  <si>
    <t>Native Hawaiian or Other Pacific Islander</t>
  </si>
  <si>
    <t>Black or African American</t>
  </si>
  <si>
    <t>White</t>
  </si>
  <si>
    <t>More than One Race</t>
  </si>
  <si>
    <t>Do not know</t>
  </si>
  <si>
    <t>ETHNICITY</t>
    <phoneticPr fontId="1" type="noConversion"/>
  </si>
  <si>
    <t>Not Hispanic or Latino</t>
  </si>
  <si>
    <t>Not Hispanic or Latino</t>
    <phoneticPr fontId="1" type="noConversion"/>
  </si>
  <si>
    <t>Hispanic/Latino</t>
    <phoneticPr fontId="1" type="noConversion"/>
  </si>
  <si>
    <t>001</t>
    <phoneticPr fontId="1" type="noConversion"/>
  </si>
  <si>
    <t>RACE</t>
    <phoneticPr fontId="1" type="noConversion"/>
  </si>
  <si>
    <t>American Indian/Alaska Native</t>
  </si>
  <si>
    <t>American Indian/Alaska Native</t>
    <phoneticPr fontId="1" type="noConversion"/>
  </si>
  <si>
    <t>Non-binary</t>
  </si>
  <si>
    <t>Non-binary</t>
    <phoneticPr fontId="1" type="noConversion"/>
  </si>
  <si>
    <t>30-45</t>
  </si>
  <si>
    <t>Vincent</t>
    <phoneticPr fontId="1" type="noConversion"/>
  </si>
  <si>
    <t>Other</t>
  </si>
  <si>
    <t>Do not know</t>
    <phoneticPr fontId="1" type="noConversion"/>
  </si>
  <si>
    <t>Delete these two columns before sending to HOPE</t>
  </si>
  <si>
    <t>Considering</t>
  </si>
  <si>
    <t>Vincent</t>
  </si>
  <si>
    <t>Comm/Priv</t>
  </si>
  <si>
    <t>002</t>
    <phoneticPr fontId="1" type="noConversion"/>
  </si>
  <si>
    <t>This part is populated automatically, no need to fill in.</t>
  </si>
  <si>
    <t>Dec</t>
  </si>
  <si>
    <t>Susan</t>
  </si>
  <si>
    <t>003</t>
  </si>
  <si>
    <t>No</t>
  </si>
  <si>
    <r>
      <t xml:space="preserve">Instructions for </t>
    </r>
    <r>
      <rPr>
        <b/>
        <sz val="12"/>
        <color rgb="FFC00000"/>
        <rFont val="Calibri"/>
        <family val="2"/>
        <scheme val="minor"/>
      </rPr>
      <t>Patient Enrollment</t>
    </r>
    <r>
      <rPr>
        <sz val="12"/>
        <color rgb="FFC00000"/>
        <rFont val="Calibri"/>
        <family val="2"/>
        <scheme val="minor"/>
      </rPr>
      <t xml:space="preserve"> Sheet:
1. Please use the dropdown options only. Include patients who are offered but do not enroll as best you can.
2. Patient ID should be unique and consistent. Example: Vincent visited two times, the first time he was considering and the second time he accepted. The Patient ID for Vincent is the same, 002. This same Patient ID will be used to complete the other Excel Sheets, so be sure to keep a complete copy of this Sheet throughout the study.
3. When it is time to share this with the HOPE Team, </t>
    </r>
    <r>
      <rPr>
        <i/>
        <sz val="12"/>
        <color rgb="FFC00000"/>
        <rFont val="Calibri"/>
        <family val="2"/>
        <scheme val="minor"/>
      </rPr>
      <t>please duplicate this Sheet</t>
    </r>
    <r>
      <rPr>
        <sz val="12"/>
        <color rgb="FFC00000"/>
        <rFont val="Calibri"/>
        <family val="2"/>
        <scheme val="minor"/>
      </rPr>
      <t xml:space="preserve">, and then delete Patient name (Column C) and Patient MRN ( Column D) before sending to HOPE.  </t>
    </r>
  </si>
  <si>
    <t>45-59</t>
  </si>
  <si>
    <t>June</t>
  </si>
  <si>
    <t>004</t>
  </si>
  <si>
    <t>Male</t>
  </si>
  <si>
    <t>Hispanic/Latino</t>
  </si>
  <si>
    <t>Mcaid</t>
  </si>
  <si>
    <t xml:space="preserve">Dec </t>
  </si>
  <si>
    <t>Nadia</t>
  </si>
  <si>
    <t>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</si>
</sst>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2"/>
      <color theme="1"/>
      <name val="Calibri"/>
      <family val="2"/>
      <scheme val="minor"/>
    </font>
    <font>
      <sz val="9"/>
      <name val="Calibri"/>
      <family val="3"/>
      <charset val="134"/>
      <scheme val="minor"/>
    </font>
    <font>
      <b/>
      <sz val="12"/>
      <color theme="0"/>
      <name val="Calibri"/>
      <family val="4"/>
      <charset val="134"/>
      <scheme val="minor"/>
    </font>
    <font>
      <b/>
      <sz val="12"/>
      <color theme="3" tint="-0.249977111117893"/>
      <name val="Calibri"/>
      <family val="4"/>
      <charset val="134"/>
      <scheme val="minor"/>
    </font>
    <font>
      <sz val="12"/>
      <color theme="0"/>
      <name val="Calibri"/>
      <family val="2"/>
      <scheme val="minor"/>
    </font>
    <font>
      <sz val="12"/>
      <color theme="5" tint="-0.249977111117893"/>
      <name val="Calibri"/>
      <family val="2"/>
      <scheme val="minor"/>
    </font>
    <font>
      <b/>
      <sz val="14"/>
      <color rgb="FFFF0000"/>
      <name val="Calibri"/>
      <family val="4"/>
      <charset val="134"/>
      <scheme val="minor"/>
    </font>
    <font>
      <sz val="12"/>
      <color rgb="FFC00000"/>
      <name val="Calibri"/>
      <family val="2"/>
      <scheme val="minor"/>
    </font>
    <font>
      <b/>
      <sz val="12"/>
      <color rgb="FFC00000"/>
      <name val="Calibri"/>
      <family val="2"/>
      <scheme val="minor"/>
    </font>
    <font>
      <i/>
      <sz val="12"/>
      <color rgb="FFC00000"/>
      <name val="Calibri"/>
      <family val="2"/>
      <scheme val="minor"/>
    </font>
    <font>
      <b/>
      <sz val="12"/>
      <color theme="0"/>
      <name val="Calibri (Body)"/>
    </font>
    <font>
      <b/>
      <sz val="12"/>
      <color rgb="FF9C3208"/>
      <name val="Calibri (Body)"/>
    </font>
    <font>
      <sz val="12"/>
      <color rgb="FFFF000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9"/>
        <bgColor indexed="64"/>
      </patternFill>
    </fill>
    <fill>
      <patternFill patternType="solid">
        <fgColor rgb="FFFF0000"/>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xf>
    <xf numFmtId="49" fontId="0" fillId="0" borderId="0" xfId="0" applyNumberFormat="1" applyAlignment="1">
      <alignment horizontal="center"/>
    </xf>
    <xf numFmtId="0" fontId="3" fillId="3" borderId="1" xfId="0" applyFont="1" applyFill="1" applyBorder="1"/>
    <xf numFmtId="164" fontId="3" fillId="3" borderId="1" xfId="0" applyNumberFormat="1" applyFont="1" applyFill="1" applyBorder="1"/>
    <xf numFmtId="164" fontId="0" fillId="0" borderId="0" xfId="0" applyNumberFormat="1" applyAlignment="1">
      <alignment horizontal="center"/>
    </xf>
    <xf numFmtId="164" fontId="0" fillId="0" borderId="0" xfId="0" applyNumberFormat="1"/>
    <xf numFmtId="49" fontId="3" fillId="3" borderId="1" xfId="0" applyNumberFormat="1" applyFont="1" applyFill="1" applyBorder="1"/>
    <xf numFmtId="49" fontId="0" fillId="0" borderId="0" xfId="0" applyNumberFormat="1"/>
    <xf numFmtId="0" fontId="2" fillId="2" borderId="2" xfId="0"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2" borderId="2" xfId="0" applyFill="1" applyBorder="1" applyAlignment="1">
      <alignment vertical="center"/>
    </xf>
    <xf numFmtId="0" fontId="2" fillId="4" borderId="2" xfId="0" applyFont="1" applyFill="1" applyBorder="1" applyAlignment="1">
      <alignment horizontal="center" vertical="center"/>
    </xf>
    <xf numFmtId="49" fontId="2" fillId="5" borderId="2" xfId="0" applyNumberFormat="1" applyFont="1" applyFill="1" applyBorder="1" applyAlignment="1">
      <alignment horizontal="center" vertical="center"/>
    </xf>
    <xf numFmtId="0" fontId="3" fillId="3" borderId="4" xfId="0" applyFont="1" applyFill="1" applyBorder="1"/>
    <xf numFmtId="0" fontId="0" fillId="0" borderId="0" xfId="0" applyAlignment="1">
      <alignment wrapText="1"/>
    </xf>
    <xf numFmtId="0" fontId="2" fillId="2" borderId="3" xfId="0" applyFont="1" applyFill="1" applyBorder="1"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49" fontId="0" fillId="0" borderId="0" xfId="0" applyNumberFormat="1" applyAlignment="1">
      <alignment horizontal="left" vertical="center"/>
    </xf>
    <xf numFmtId="0" fontId="0" fillId="3" borderId="2" xfId="0" applyFill="1" applyBorder="1" applyAlignment="1">
      <alignment horizontal="left" vertical="center"/>
    </xf>
    <xf numFmtId="0" fontId="0" fillId="3" borderId="0" xfId="0" applyFill="1" applyAlignment="1">
      <alignment horizontal="left" vertical="center"/>
    </xf>
    <xf numFmtId="0" fontId="2" fillId="2" borderId="2" xfId="0" applyFont="1" applyFill="1" applyBorder="1" applyAlignment="1">
      <alignment horizontal="left" vertical="center"/>
    </xf>
    <xf numFmtId="0" fontId="0" fillId="0" borderId="2" xfId="0" applyBorder="1" applyAlignment="1">
      <alignment horizontal="left" vertical="center"/>
    </xf>
    <xf numFmtId="0" fontId="10" fillId="6" borderId="5" xfId="0" applyFont="1" applyFill="1" applyBorder="1" applyAlignment="1">
      <alignment horizont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10" fillId="6" borderId="2" xfId="0" applyFont="1" applyFill="1" applyBorder="1" applyAlignment="1">
      <alignment horizontal="center" wrapText="1"/>
    </xf>
    <xf numFmtId="0" fontId="11" fillId="6" borderId="2" xfId="0" applyFont="1" applyFill="1" applyBorder="1" applyAlignment="1">
      <alignment horizontal="center" wrapText="1"/>
    </xf>
    <xf numFmtId="0" fontId="6" fillId="7" borderId="5" xfId="0" applyFont="1" applyFill="1" applyBorder="1" applyAlignment="1">
      <alignment vertical="center"/>
    </xf>
    <xf numFmtId="0" fontId="12" fillId="0" borderId="0" xfId="0" applyFont="1"/>
    <xf numFmtId="14" fontId="0" fillId="0" borderId="0" xfId="0" applyNumberFormat="1"/>
  </cellXfs>
  <cellStyles count="1">
    <cellStyle name="Normal" xfId="0" builtinId="0"/>
  </cellStyles>
  <dxfs count="0"/>
  <tableStyles count="0" defaultTableStyle="TableStyleMedium2" defaultPivotStyle="PivotStyleLight16"/>
  <colors>
    <mruColors>
      <color rgb="FF9C32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17485-CF0C-7142-8D0B-2B0131483D6A}">
  <dimension ref="A1:L11"/>
  <sheetViews>
    <sheetView tabSelected="1" zoomScaleNormal="100" workbookViewId="0">
      <pane ySplit="1" topLeftCell="A3" activePane="bottomLeft" state="frozen"/>
      <selection pane="bottomLeft" activeCell="L11" sqref="L11"/>
    </sheetView>
  </sheetViews>
  <sheetFormatPr defaultColWidth="10.83203125" defaultRowHeight="15.5"/>
  <cols>
    <col min="2" max="2" width="10.83203125" style="6"/>
    <col min="3" max="3" width="14.33203125" bestFit="1" customWidth="1"/>
    <col min="4" max="4" width="13.33203125" bestFit="1" customWidth="1"/>
    <col min="5" max="5" width="10.83203125" style="8"/>
    <col min="9" max="9" width="14.83203125" customWidth="1"/>
    <col min="11" max="11" width="18.83203125" bestFit="1" customWidth="1"/>
  </cols>
  <sheetData>
    <row r="1" spans="1:12" s="29" customFormat="1" ht="94" customHeight="1">
      <c r="A1" s="28" t="s">
        <v>64</v>
      </c>
    </row>
    <row r="2" spans="1:12">
      <c r="A2" s="3" t="s">
        <v>4</v>
      </c>
      <c r="B2" s="4"/>
      <c r="C2" s="3"/>
      <c r="D2" s="3"/>
      <c r="E2" s="7"/>
      <c r="F2" s="3"/>
      <c r="G2" s="4"/>
      <c r="H2" s="3"/>
      <c r="I2" s="3"/>
      <c r="J2" s="3"/>
      <c r="K2" s="3"/>
      <c r="L2" s="3"/>
    </row>
    <row r="3" spans="1:12" ht="39" customHeight="1">
      <c r="A3" s="3"/>
      <c r="B3" s="4"/>
      <c r="C3" s="27" t="s">
        <v>54</v>
      </c>
      <c r="D3" s="27"/>
      <c r="E3" s="7"/>
      <c r="F3" s="3"/>
      <c r="G3" s="4"/>
      <c r="H3" s="3"/>
      <c r="I3" s="3"/>
      <c r="J3" s="3"/>
      <c r="K3" s="3"/>
      <c r="L3" s="17"/>
    </row>
    <row r="4" spans="1:12" ht="46.5">
      <c r="A4" s="9" t="s">
        <v>8</v>
      </c>
      <c r="B4" s="10" t="s">
        <v>30</v>
      </c>
      <c r="C4" s="15" t="s">
        <v>0</v>
      </c>
      <c r="D4" s="15" t="s">
        <v>1</v>
      </c>
      <c r="E4" s="16" t="s">
        <v>33</v>
      </c>
      <c r="F4" s="9" t="s">
        <v>2</v>
      </c>
      <c r="G4" s="10" t="s">
        <v>31</v>
      </c>
      <c r="H4" s="9" t="s">
        <v>13</v>
      </c>
      <c r="I4" s="11" t="s">
        <v>14</v>
      </c>
      <c r="J4" s="11" t="s">
        <v>45</v>
      </c>
      <c r="K4" s="12" t="s">
        <v>40</v>
      </c>
      <c r="L4" s="9" t="s">
        <v>3</v>
      </c>
    </row>
    <row r="5" spans="1:12">
      <c r="A5" t="s">
        <v>12</v>
      </c>
      <c r="B5" s="6">
        <v>45239</v>
      </c>
      <c r="C5" t="s">
        <v>6</v>
      </c>
      <c r="D5">
        <v>453433</v>
      </c>
      <c r="E5" s="8" t="s">
        <v>44</v>
      </c>
      <c r="F5" t="s">
        <v>7</v>
      </c>
      <c r="G5" s="6">
        <v>45239</v>
      </c>
      <c r="H5" t="s">
        <v>9</v>
      </c>
      <c r="I5" t="s">
        <v>68</v>
      </c>
      <c r="J5" t="s">
        <v>46</v>
      </c>
      <c r="K5" t="s">
        <v>41</v>
      </c>
      <c r="L5" t="s">
        <v>11</v>
      </c>
    </row>
    <row r="6" spans="1:12">
      <c r="A6" t="s">
        <v>12</v>
      </c>
      <c r="B6" s="6">
        <v>45241</v>
      </c>
      <c r="C6" t="s">
        <v>51</v>
      </c>
      <c r="D6">
        <v>634534</v>
      </c>
      <c r="E6" s="8" t="s">
        <v>58</v>
      </c>
      <c r="F6" t="s">
        <v>55</v>
      </c>
      <c r="H6" t="s">
        <v>50</v>
      </c>
      <c r="I6" t="s">
        <v>48</v>
      </c>
      <c r="J6" t="s">
        <v>35</v>
      </c>
      <c r="K6" t="s">
        <v>39</v>
      </c>
      <c r="L6" t="s">
        <v>52</v>
      </c>
    </row>
    <row r="7" spans="1:12">
      <c r="A7" t="s">
        <v>12</v>
      </c>
      <c r="B7" s="6">
        <v>45245</v>
      </c>
      <c r="C7" t="s">
        <v>66</v>
      </c>
      <c r="D7">
        <v>432423</v>
      </c>
      <c r="E7" s="8" t="s">
        <v>62</v>
      </c>
      <c r="F7" t="s">
        <v>63</v>
      </c>
      <c r="G7" s="6"/>
      <c r="H7" t="s">
        <v>9</v>
      </c>
      <c r="I7" t="s">
        <v>10</v>
      </c>
      <c r="J7" t="s">
        <v>37</v>
      </c>
      <c r="K7" t="s">
        <v>69</v>
      </c>
      <c r="L7" t="s">
        <v>70</v>
      </c>
    </row>
    <row r="9" spans="1:12">
      <c r="A9" t="s">
        <v>60</v>
      </c>
      <c r="B9" s="6">
        <v>45262</v>
      </c>
      <c r="C9" t="s">
        <v>61</v>
      </c>
      <c r="D9">
        <v>342323</v>
      </c>
      <c r="E9" s="8" t="s">
        <v>67</v>
      </c>
      <c r="F9" t="s">
        <v>63</v>
      </c>
      <c r="H9" t="s">
        <v>65</v>
      </c>
      <c r="I9" t="s">
        <v>10</v>
      </c>
      <c r="J9" t="s">
        <v>46</v>
      </c>
      <c r="K9" t="s">
        <v>41</v>
      </c>
      <c r="L9" t="s">
        <v>11</v>
      </c>
    </row>
    <row r="10" spans="1:12">
      <c r="A10" t="s">
        <v>60</v>
      </c>
      <c r="B10" s="6">
        <v>45275</v>
      </c>
      <c r="C10" t="s">
        <v>56</v>
      </c>
      <c r="D10">
        <v>634534</v>
      </c>
      <c r="E10" s="8" t="s">
        <v>58</v>
      </c>
      <c r="F10" t="s">
        <v>7</v>
      </c>
      <c r="G10" s="6">
        <v>45275</v>
      </c>
      <c r="L10" s="33" t="s">
        <v>57</v>
      </c>
    </row>
    <row r="11" spans="1:12">
      <c r="A11" s="18" t="s">
        <v>71</v>
      </c>
      <c r="B11" s="6">
        <v>45280</v>
      </c>
      <c r="C11" t="s">
        <v>72</v>
      </c>
      <c r="D11">
        <v>973632</v>
      </c>
      <c r="E11" s="8" t="s">
        <v>73</v>
      </c>
      <c r="F11" t="s">
        <v>7</v>
      </c>
      <c r="G11" s="34">
        <v>45280</v>
      </c>
      <c r="H11" t="s">
        <v>65</v>
      </c>
      <c r="I11" t="s">
        <v>10</v>
      </c>
      <c r="J11" t="s">
        <v>38</v>
      </c>
      <c r="K11" t="s">
        <v>69</v>
      </c>
      <c r="L11" t="s">
        <v>70</v>
      </c>
    </row>
  </sheetData>
  <sheetProtection algorithmName="SHA-512" hashValue="7hyCtcsaBR04tq1PUXcZf1FpOUz4/U9tL7BOpg0ASh4nOtiVFCBUOB/6uD6oG+SFTG0xjQsXQlRuBlpyTkHXGQ==" saltValue="thdFnSBtgz7Zmsuy33Ufcw==" spinCount="100000" sheet="1" objects="1" scenarios="1"/>
  <mergeCells count="2">
    <mergeCell ref="C3:D3"/>
    <mergeCell ref="A1:XFD1"/>
  </mergeCells>
  <phoneticPr fontId="1" type="noConversion"/>
  <dataValidations count="7">
    <dataValidation type="list" allowBlank="1" showInputMessage="1" showErrorMessage="1" sqref="K5:K7 K9:K11" xr:uid="{57CE726F-6A16-4E82-A1A1-1C4C350C9FF4}">
      <formula1>"Non-Hispanic/Latino, Hispanic/Latino, Do not know"</formula1>
    </dataValidation>
    <dataValidation type="list" allowBlank="1" showInputMessage="1" showErrorMessage="1" sqref="J5:J7 J9:J11" xr:uid="{4A2058E3-3651-4F2F-A38A-4533D74E4E99}">
      <formula1>"American Indian/Alaska Native,Native Hawaiian or Other Pacific Islander, Black or African American, White, Asian, More than One Race, Do not know"</formula1>
    </dataValidation>
    <dataValidation type="list" allowBlank="1" showInputMessage="1" showErrorMessage="1" sqref="L5:L7 L9:M9 L10:L11" xr:uid="{7BF232F9-1634-4360-B507-839ACFBEB3ED}">
      <formula1>"Comm/Priv,Mcare,Mcaid,Other,None"</formula1>
    </dataValidation>
    <dataValidation type="list" allowBlank="1" showInputMessage="1" showErrorMessage="1" sqref="I5:I7 I9:I11" xr:uid="{77EF3F56-3081-4542-BC96-A9A21D94D7EB}">
      <formula1>"Male,Female,Non-binary"</formula1>
    </dataValidation>
    <dataValidation type="list" allowBlank="1" showInputMessage="1" showErrorMessage="1" sqref="H5:H7 H9:H11" xr:uid="{87823B87-E6E6-48FB-8403-AB3BE3DAB75E}">
      <formula1>"&lt;30,30-45,45-59,&gt;60"</formula1>
    </dataValidation>
    <dataValidation type="list" allowBlank="1" showInputMessage="1" showErrorMessage="1" sqref="F5:F7 F9:F10" xr:uid="{EB271488-26C1-43D4-8D29-977C7EB75EEE}">
      <formula1>"Yes,No,Considering"</formula1>
    </dataValidation>
    <dataValidation type="list" allowBlank="1" showInputMessage="1" showErrorMessage="1" error="Please choose one Month date" sqref="A5:A7 A10" xr:uid="{06E55AA6-B6C1-4A99-B437-59FEC02AA892}">
      <formula1>"Jan,Fer,Mar,Apr,May,Jun,Jul,Aug,Sept,Oct,Nov,Dec"</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5236D-AE70-7F4D-89F2-8914AE817961}">
  <dimension ref="A1:AA108"/>
  <sheetViews>
    <sheetView topLeftCell="A2" zoomScaleNormal="100" workbookViewId="0">
      <selection activeCell="K13" sqref="K13"/>
    </sheetView>
  </sheetViews>
  <sheetFormatPr defaultColWidth="10.83203125" defaultRowHeight="15.5"/>
  <cols>
    <col min="1" max="1" width="10.4140625" customWidth="1"/>
    <col min="2" max="2" width="14.33203125" style="6" customWidth="1"/>
    <col min="3" max="3" width="17.1640625" customWidth="1"/>
    <col min="4" max="4" width="14.25" customWidth="1"/>
    <col min="5" max="5" width="12.4140625" style="8" customWidth="1"/>
    <col min="6" max="6" width="10.6640625" customWidth="1"/>
    <col min="7" max="7" width="15.33203125" style="6" customWidth="1"/>
    <col min="8" max="8" width="12.6640625" customWidth="1"/>
    <col min="9" max="9" width="14" customWidth="1"/>
    <col min="10" max="10" width="11.6640625" customWidth="1"/>
    <col min="11" max="11" width="14.1640625" customWidth="1"/>
    <col min="12" max="12" width="11.1640625" bestFit="1" customWidth="1"/>
    <col min="13" max="14" width="11.1640625" customWidth="1"/>
    <col min="15" max="15" width="34.1640625" bestFit="1" customWidth="1"/>
    <col min="16" max="16" width="13.83203125" customWidth="1"/>
    <col min="17" max="17" width="14.83203125" customWidth="1"/>
  </cols>
  <sheetData>
    <row r="1" spans="1:27" s="3" customFormat="1" ht="20" customHeight="1">
      <c r="A1" s="3" t="s">
        <v>4</v>
      </c>
      <c r="B1" s="4"/>
      <c r="E1" s="7"/>
      <c r="G1" s="4"/>
    </row>
    <row r="2" spans="1:27" s="3" customFormat="1" ht="43" customHeight="1">
      <c r="B2" s="4"/>
      <c r="C2" s="30" t="s">
        <v>54</v>
      </c>
      <c r="D2" s="31"/>
      <c r="E2" s="7"/>
      <c r="G2" s="4"/>
      <c r="O2" s="32" t="s">
        <v>59</v>
      </c>
      <c r="P2" s="32"/>
      <c r="Q2" s="32"/>
    </row>
    <row r="3" spans="1:27" s="14" customFormat="1" ht="36" customHeight="1">
      <c r="A3" s="9" t="s">
        <v>8</v>
      </c>
      <c r="B3" s="10" t="s">
        <v>30</v>
      </c>
      <c r="C3" s="15" t="s">
        <v>0</v>
      </c>
      <c r="D3" s="15" t="s">
        <v>1</v>
      </c>
      <c r="E3" s="16" t="s">
        <v>33</v>
      </c>
      <c r="F3" s="9" t="s">
        <v>2</v>
      </c>
      <c r="G3" s="10" t="s">
        <v>31</v>
      </c>
      <c r="H3" s="9" t="s">
        <v>13</v>
      </c>
      <c r="I3" s="11" t="s">
        <v>14</v>
      </c>
      <c r="J3" s="11" t="s">
        <v>45</v>
      </c>
      <c r="K3" s="12" t="s">
        <v>40</v>
      </c>
      <c r="L3" s="9" t="s">
        <v>3</v>
      </c>
      <c r="M3" s="9"/>
      <c r="N3" s="9"/>
      <c r="O3" s="9" t="s">
        <v>27</v>
      </c>
      <c r="P3" s="9" t="s">
        <v>28</v>
      </c>
      <c r="Q3" s="9" t="s">
        <v>29</v>
      </c>
      <c r="R3" s="13"/>
      <c r="S3" s="13"/>
      <c r="T3" s="13"/>
    </row>
    <row r="4" spans="1:27" s="24" customFormat="1" ht="16" customHeight="1">
      <c r="A4" s="20"/>
      <c r="B4" s="21"/>
      <c r="C4" s="20"/>
      <c r="D4" s="20"/>
      <c r="E4" s="22"/>
      <c r="F4" s="20"/>
      <c r="G4" s="21"/>
      <c r="H4" s="20"/>
      <c r="I4" s="20"/>
      <c r="J4" s="20"/>
      <c r="K4" s="20"/>
      <c r="L4" s="20"/>
      <c r="M4" s="20"/>
      <c r="N4" s="20"/>
      <c r="O4" s="23" t="s">
        <v>5</v>
      </c>
      <c r="P4" s="23">
        <f>COUNTIF(F4:F108,"YES")</f>
        <v>0</v>
      </c>
      <c r="Q4" s="23">
        <f>COUNTIF(F4:F108,"NO")</f>
        <v>0</v>
      </c>
      <c r="R4" s="20"/>
      <c r="S4" s="20"/>
      <c r="T4" s="20"/>
      <c r="U4" s="20"/>
      <c r="V4" s="20"/>
      <c r="W4" s="20"/>
      <c r="X4" s="20"/>
      <c r="Y4" s="20"/>
      <c r="Z4" s="20"/>
      <c r="AA4" s="20"/>
    </row>
    <row r="5" spans="1:27" s="24" customFormat="1" ht="16" customHeight="1">
      <c r="A5" s="20"/>
      <c r="B5" s="21"/>
      <c r="C5" s="20"/>
      <c r="D5" s="20"/>
      <c r="E5" s="22"/>
      <c r="F5" s="20"/>
      <c r="G5" s="21"/>
      <c r="H5" s="20"/>
      <c r="I5" s="20"/>
      <c r="J5" s="20"/>
      <c r="K5" s="20"/>
      <c r="L5" s="20"/>
      <c r="M5" s="20"/>
      <c r="N5" s="20"/>
      <c r="O5" s="25" t="s">
        <v>13</v>
      </c>
      <c r="P5" s="23"/>
      <c r="Q5" s="23"/>
      <c r="R5" s="20"/>
      <c r="S5" s="20"/>
      <c r="T5" s="20"/>
      <c r="U5" s="20"/>
      <c r="V5" s="20"/>
      <c r="W5" s="20"/>
      <c r="X5" s="20"/>
      <c r="Y5" s="20"/>
      <c r="Z5" s="20"/>
      <c r="AA5" s="20"/>
    </row>
    <row r="6" spans="1:27" s="24" customFormat="1" ht="16" customHeight="1">
      <c r="A6" s="20"/>
      <c r="B6" s="21"/>
      <c r="C6" s="20"/>
      <c r="D6" s="20"/>
      <c r="E6" s="22"/>
      <c r="F6" s="20"/>
      <c r="G6" s="21"/>
      <c r="H6" s="20"/>
      <c r="I6" s="20"/>
      <c r="J6" s="20"/>
      <c r="K6" s="20"/>
      <c r="L6" s="20"/>
      <c r="M6" s="20"/>
      <c r="N6" s="20"/>
      <c r="O6" s="23" t="s">
        <v>15</v>
      </c>
      <c r="P6" s="23">
        <f>COUNTIFS(F4:F202,"YES",H4:H202,"?30")</f>
        <v>0</v>
      </c>
      <c r="Q6" s="23">
        <f>COUNTIFS(F4:F202,"NO",H4:H202,"?30")</f>
        <v>0</v>
      </c>
      <c r="R6" s="20"/>
      <c r="S6" s="20"/>
      <c r="T6" s="20"/>
      <c r="U6" s="20"/>
      <c r="V6" s="20"/>
      <c r="W6" s="20"/>
      <c r="X6" s="20"/>
      <c r="Y6" s="20"/>
      <c r="Z6" s="20"/>
      <c r="AA6" s="20"/>
    </row>
    <row r="7" spans="1:27" s="24" customFormat="1" ht="16" customHeight="1">
      <c r="A7" s="20"/>
      <c r="B7" s="21"/>
      <c r="C7" s="20"/>
      <c r="D7" s="20"/>
      <c r="E7" s="22"/>
      <c r="F7" s="20"/>
      <c r="G7" s="21"/>
      <c r="H7" s="20"/>
      <c r="I7" s="20"/>
      <c r="J7" s="20"/>
      <c r="K7" s="20"/>
      <c r="L7" s="20"/>
      <c r="M7" s="20"/>
      <c r="N7" s="20"/>
      <c r="O7" s="23" t="s">
        <v>16</v>
      </c>
      <c r="P7" s="23">
        <f>COUNTIFS(F4:F202,"YES",H4:H202,"30-45")</f>
        <v>0</v>
      </c>
      <c r="Q7" s="23">
        <f>COUNTIFS(F4:F202,"NO",H4:H202,"30-45")</f>
        <v>0</v>
      </c>
      <c r="R7" s="20"/>
      <c r="S7" s="20"/>
      <c r="T7" s="20"/>
      <c r="U7" s="20"/>
      <c r="V7" s="20"/>
      <c r="W7" s="20"/>
      <c r="X7" s="20"/>
      <c r="Y7" s="20"/>
      <c r="Z7" s="20"/>
      <c r="AA7" s="20"/>
    </row>
    <row r="8" spans="1:27" s="20" customFormat="1" ht="16" customHeight="1">
      <c r="B8" s="21"/>
      <c r="E8" s="22"/>
      <c r="G8" s="21"/>
      <c r="O8" s="26" t="s">
        <v>17</v>
      </c>
      <c r="P8" s="26">
        <f>COUNTIFS(F4:F202,"YES",H4:H202,"45-59")</f>
        <v>0</v>
      </c>
      <c r="Q8" s="26">
        <f>COUNTIFS(F4:F202,"NO",H4:H202,"45-59")</f>
        <v>0</v>
      </c>
    </row>
    <row r="9" spans="1:27" s="20" customFormat="1" ht="16" customHeight="1">
      <c r="B9" s="21"/>
      <c r="E9" s="22"/>
      <c r="G9" s="21"/>
      <c r="O9" s="26" t="s">
        <v>18</v>
      </c>
      <c r="P9" s="26">
        <f>COUNTIFS(F4:F202,"YES",H4:H202,"?60")</f>
        <v>0</v>
      </c>
      <c r="Q9" s="26">
        <f>COUNTIFS(F4:F202,"NO",H4:H202,"?60")</f>
        <v>0</v>
      </c>
    </row>
    <row r="10" spans="1:27" s="20" customFormat="1" ht="16" customHeight="1">
      <c r="B10" s="21"/>
      <c r="E10" s="22"/>
      <c r="G10" s="21"/>
      <c r="O10" s="25" t="s">
        <v>14</v>
      </c>
      <c r="P10" s="26"/>
      <c r="Q10" s="26"/>
    </row>
    <row r="11" spans="1:27" s="20" customFormat="1" ht="16" customHeight="1">
      <c r="B11" s="21"/>
      <c r="E11" s="22"/>
      <c r="G11" s="21"/>
      <c r="O11" s="26" t="s">
        <v>19</v>
      </c>
      <c r="P11" s="26">
        <f>COUNTIFS(F4:F202,"YES",I4:I202,"Male")</f>
        <v>0</v>
      </c>
      <c r="Q11" s="26">
        <f>COUNTIFS(F4:F202,"No",I4:I202,"Male")</f>
        <v>0</v>
      </c>
    </row>
    <row r="12" spans="1:27" s="20" customFormat="1" ht="16" customHeight="1">
      <c r="B12" s="21"/>
      <c r="E12" s="22"/>
      <c r="G12" s="21"/>
      <c r="O12" s="26" t="s">
        <v>32</v>
      </c>
      <c r="P12" s="26">
        <f>COUNTIFS(F4:F202,"YES",I4:I202,"Female")</f>
        <v>0</v>
      </c>
      <c r="Q12" s="26">
        <f>COUNTIFS(F4:F202,"NO",I4:I202,"Female")</f>
        <v>0</v>
      </c>
    </row>
    <row r="13" spans="1:27" s="20" customFormat="1" ht="16" customHeight="1">
      <c r="B13" s="21"/>
      <c r="E13" s="22"/>
      <c r="G13" s="21"/>
      <c r="O13" s="26" t="s">
        <v>49</v>
      </c>
      <c r="P13" s="26">
        <f>COUNTIFS(F4:F202,"YES",I4:I202,"Non-binary")</f>
        <v>0</v>
      </c>
      <c r="Q13" s="26">
        <f>COUNTIFS(F4:F202,"NO",I4:I202,"Non-binary")</f>
        <v>0</v>
      </c>
    </row>
    <row r="14" spans="1:27" s="20" customFormat="1" ht="16" customHeight="1">
      <c r="B14" s="21"/>
      <c r="E14" s="22"/>
      <c r="G14" s="21"/>
      <c r="O14" s="25" t="s">
        <v>20</v>
      </c>
      <c r="P14" s="26"/>
      <c r="Q14" s="26"/>
    </row>
    <row r="15" spans="1:27" s="20" customFormat="1" ht="16" customHeight="1">
      <c r="B15" s="21"/>
      <c r="E15" s="22"/>
      <c r="G15" s="21"/>
      <c r="O15" s="26" t="s">
        <v>47</v>
      </c>
      <c r="P15" s="26">
        <f>COUNTIFS(F4:F202,"YES",J4:J202,"American Indian/Alaska Native")</f>
        <v>0</v>
      </c>
      <c r="Q15" s="26">
        <f>COUNTIFS(F4:F202,"NO",J4:J202,"American Indian/Alaska Native")</f>
        <v>0</v>
      </c>
    </row>
    <row r="16" spans="1:27" s="20" customFormat="1" ht="16" customHeight="1">
      <c r="B16" s="21"/>
      <c r="E16" s="22"/>
      <c r="G16" s="21"/>
      <c r="O16" s="26" t="s">
        <v>34</v>
      </c>
      <c r="P16" s="26">
        <f>COUNTIFS(F4:F202,"YES",J4:J202,"Asian")</f>
        <v>0</v>
      </c>
      <c r="Q16" s="26">
        <f>COUNTIFS(F4:F202,"NO",J4:J202,"Asian")</f>
        <v>0</v>
      </c>
    </row>
    <row r="17" spans="2:17" s="20" customFormat="1" ht="16" customHeight="1">
      <c r="B17" s="21"/>
      <c r="E17" s="22"/>
      <c r="G17" s="21"/>
      <c r="O17" s="26" t="s">
        <v>35</v>
      </c>
      <c r="P17" s="26">
        <f>COUNTIFS(F4:F202,"YES",J4:J202,"Native Hawaiian or Other Pacific Islander")</f>
        <v>0</v>
      </c>
      <c r="Q17" s="26">
        <f>COUNTIFS(F4:F202,"NO",J4:J202,"Native Hawaiian or Other Pacific Islander")</f>
        <v>0</v>
      </c>
    </row>
    <row r="18" spans="2:17" s="20" customFormat="1" ht="16" customHeight="1">
      <c r="B18" s="21"/>
      <c r="E18" s="22"/>
      <c r="G18" s="21"/>
      <c r="O18" s="26" t="s">
        <v>36</v>
      </c>
      <c r="P18" s="20">
        <f>COUNTIFS(F4:F202,"YES",J4:J202,"Black or African American")</f>
        <v>0</v>
      </c>
      <c r="Q18" s="26">
        <f>COUNTIFS(F4:F202,"NO",J4:J202,"Black or African American")</f>
        <v>0</v>
      </c>
    </row>
    <row r="19" spans="2:17" s="20" customFormat="1" ht="16" customHeight="1">
      <c r="B19" s="21"/>
      <c r="E19" s="22"/>
      <c r="G19" s="21"/>
      <c r="O19" s="26" t="s">
        <v>37</v>
      </c>
      <c r="P19" s="26">
        <f>COUNTIFS(F4:F202,"YES",J4:J202,"White")</f>
        <v>0</v>
      </c>
      <c r="Q19" s="26">
        <f>COUNTIFS(F4:F202,"NO",J4:J202,"White")</f>
        <v>0</v>
      </c>
    </row>
    <row r="20" spans="2:17" s="20" customFormat="1" ht="16" customHeight="1">
      <c r="B20" s="21"/>
      <c r="E20" s="22"/>
      <c r="G20" s="21"/>
      <c r="O20" s="26" t="s">
        <v>38</v>
      </c>
      <c r="P20" s="26">
        <f>COUNTIFS(F4:F202,"YES",J4:J202,"More than One Race")</f>
        <v>0</v>
      </c>
      <c r="Q20" s="26">
        <f>COUNTIFS(F4:F202,"NO",J4:J202,"More than One Race")</f>
        <v>0</v>
      </c>
    </row>
    <row r="21" spans="2:17" s="20" customFormat="1" ht="16" customHeight="1">
      <c r="B21" s="21"/>
      <c r="E21" s="22"/>
      <c r="G21" s="21"/>
      <c r="O21" s="26" t="s">
        <v>39</v>
      </c>
      <c r="P21" s="26">
        <f>COUNTIFS(F4:F202,"YES",J4:J202,"Do not know")</f>
        <v>0</v>
      </c>
      <c r="Q21" s="26">
        <f>COUNTIFS(F4:F202,"NO",J4:J202,"Do not know")</f>
        <v>0</v>
      </c>
    </row>
    <row r="22" spans="2:17" s="20" customFormat="1" ht="16" customHeight="1">
      <c r="B22" s="21"/>
      <c r="E22" s="22"/>
      <c r="G22" s="21"/>
      <c r="O22" s="19" t="s">
        <v>40</v>
      </c>
      <c r="P22" s="26"/>
      <c r="Q22" s="26"/>
    </row>
    <row r="23" spans="2:17" s="20" customFormat="1" ht="16" customHeight="1">
      <c r="B23" s="21"/>
      <c r="E23" s="22"/>
      <c r="G23" s="21"/>
      <c r="O23" s="26" t="s">
        <v>42</v>
      </c>
      <c r="P23" s="26">
        <f>COUNTIFS(F4:F202,"YES",K4:K202,"Not Hispanic or Latino")</f>
        <v>0</v>
      </c>
      <c r="Q23" s="26">
        <f>COUNTIFS(F4:F202,"NO",K4:K202,"Not Hispanic or Latino")</f>
        <v>0</v>
      </c>
    </row>
    <row r="24" spans="2:17" s="20" customFormat="1" ht="16" customHeight="1">
      <c r="B24" s="21"/>
      <c r="E24" s="22"/>
      <c r="G24" s="21"/>
      <c r="O24" s="26" t="s">
        <v>43</v>
      </c>
      <c r="P24" s="26">
        <f>COUNTIFS(F4:F202,"YES",K4:K202,"Hispanic/Latino")</f>
        <v>0</v>
      </c>
      <c r="Q24" s="26">
        <f>COUNTIFS(F4:F202,"NO",K4:K202,"Hispanic/Latino")</f>
        <v>0</v>
      </c>
    </row>
    <row r="25" spans="2:17" s="20" customFormat="1" ht="16" customHeight="1">
      <c r="B25" s="21"/>
      <c r="E25" s="22"/>
      <c r="G25" s="21"/>
      <c r="O25" s="26" t="s">
        <v>53</v>
      </c>
      <c r="P25" s="26">
        <f>COUNTIFS(F4:F201,"YES",K4:K201,"Do not know")</f>
        <v>0</v>
      </c>
      <c r="Q25" s="26">
        <f>COUNTIFS(F4:F202,"NO",K4:K202,"Do not know")</f>
        <v>0</v>
      </c>
    </row>
    <row r="26" spans="2:17" s="20" customFormat="1" ht="16" customHeight="1">
      <c r="B26" s="21"/>
      <c r="E26" s="22"/>
      <c r="G26" s="21"/>
      <c r="O26" s="25" t="s">
        <v>22</v>
      </c>
      <c r="Q26" s="26"/>
    </row>
    <row r="27" spans="2:17" s="20" customFormat="1" ht="16" customHeight="1">
      <c r="B27" s="21"/>
      <c r="E27" s="22"/>
      <c r="G27" s="21"/>
      <c r="O27" s="26" t="s">
        <v>23</v>
      </c>
      <c r="P27" s="26">
        <f>COUNTIFS(F4:F202,"YES",L4:L202,"Comm/Priv")</f>
        <v>0</v>
      </c>
      <c r="Q27" s="26">
        <f>COUNTIFS(F4:F202,"NO",L4:L202,"Comm/Priv")</f>
        <v>0</v>
      </c>
    </row>
    <row r="28" spans="2:17" s="20" customFormat="1" ht="16" customHeight="1">
      <c r="B28" s="21"/>
      <c r="E28" s="22"/>
      <c r="G28" s="21"/>
      <c r="O28" s="26" t="s">
        <v>24</v>
      </c>
      <c r="P28" s="26">
        <f>COUNTIFS(F4:F202,"YES",L4:L202,"Mcare")</f>
        <v>0</v>
      </c>
      <c r="Q28" s="26">
        <f>COUNTIFS(F4:F202,"NO",L4:L202,"Mcare")</f>
        <v>0</v>
      </c>
    </row>
    <row r="29" spans="2:17" s="20" customFormat="1" ht="16" customHeight="1">
      <c r="B29" s="21"/>
      <c r="E29" s="22"/>
      <c r="G29" s="21"/>
      <c r="O29" s="26" t="s">
        <v>25</v>
      </c>
      <c r="P29" s="26">
        <f>COUNTIFS(F4:F202,"YES",L4:L202,"Mcaid")</f>
        <v>0</v>
      </c>
      <c r="Q29" s="26">
        <f>COUNTIFS(F4:F202,"NO",L4:L202,"Mcaid")</f>
        <v>0</v>
      </c>
    </row>
    <row r="30" spans="2:17" s="20" customFormat="1" ht="16" customHeight="1">
      <c r="B30" s="21"/>
      <c r="E30" s="22"/>
      <c r="G30" s="21"/>
      <c r="O30" s="26" t="s">
        <v>21</v>
      </c>
      <c r="P30" s="26">
        <f>COUNTIFS(F4:F202,"YES",L4:L202,"Other")</f>
        <v>0</v>
      </c>
      <c r="Q30" s="26">
        <f>COUNTIFS(F4:F202,"NO",L4:L202,"Other")</f>
        <v>0</v>
      </c>
    </row>
    <row r="31" spans="2:17" s="20" customFormat="1">
      <c r="B31" s="21"/>
      <c r="E31" s="22"/>
      <c r="G31" s="21"/>
      <c r="O31" s="26" t="s">
        <v>26</v>
      </c>
      <c r="P31" s="26">
        <f>COUNTIFS(F4:F202,"YES",L4:L202,"None")</f>
        <v>0</v>
      </c>
      <c r="Q31" s="26">
        <f>COUNTIFS(F4:F202,"NO",L4:L202,"None")</f>
        <v>0</v>
      </c>
    </row>
    <row r="32" spans="2:17" s="20" customFormat="1">
      <c r="B32" s="21"/>
      <c r="E32" s="22"/>
      <c r="G32" s="21"/>
    </row>
    <row r="33" spans="2:7" s="20" customFormat="1">
      <c r="B33" s="21"/>
      <c r="E33" s="22"/>
      <c r="G33" s="21"/>
    </row>
    <row r="34" spans="2:7" s="20" customFormat="1">
      <c r="B34" s="21"/>
      <c r="E34" s="22"/>
      <c r="G34" s="21"/>
    </row>
    <row r="35" spans="2:7" s="20" customFormat="1">
      <c r="B35" s="21"/>
      <c r="E35" s="22"/>
      <c r="G35" s="21"/>
    </row>
    <row r="36" spans="2:7" s="20" customFormat="1">
      <c r="B36" s="21"/>
      <c r="E36" s="22"/>
      <c r="G36" s="21"/>
    </row>
    <row r="37" spans="2:7" s="20" customFormat="1">
      <c r="B37" s="21"/>
      <c r="E37" s="22"/>
      <c r="G37" s="21"/>
    </row>
    <row r="38" spans="2:7" s="20" customFormat="1">
      <c r="B38" s="21"/>
      <c r="E38" s="22"/>
      <c r="G38" s="21"/>
    </row>
    <row r="39" spans="2:7" s="20" customFormat="1">
      <c r="B39" s="21"/>
      <c r="E39" s="22"/>
      <c r="G39" s="21"/>
    </row>
    <row r="40" spans="2:7" s="20" customFormat="1">
      <c r="B40" s="21"/>
      <c r="E40" s="22"/>
      <c r="G40" s="21"/>
    </row>
    <row r="41" spans="2:7" s="20" customFormat="1">
      <c r="B41" s="21"/>
      <c r="E41" s="22"/>
      <c r="G41" s="21"/>
    </row>
    <row r="42" spans="2:7" s="20" customFormat="1">
      <c r="B42" s="21"/>
      <c r="E42" s="22"/>
      <c r="G42" s="21"/>
    </row>
    <row r="43" spans="2:7" s="20" customFormat="1">
      <c r="B43" s="21"/>
      <c r="E43" s="22"/>
      <c r="G43" s="21"/>
    </row>
    <row r="44" spans="2:7" s="20" customFormat="1">
      <c r="B44" s="21"/>
      <c r="E44" s="22"/>
      <c r="G44" s="21"/>
    </row>
    <row r="45" spans="2:7" s="20" customFormat="1">
      <c r="B45" s="21"/>
      <c r="E45" s="22"/>
      <c r="G45" s="21"/>
    </row>
    <row r="46" spans="2:7" s="20" customFormat="1">
      <c r="B46" s="21"/>
      <c r="E46" s="22"/>
      <c r="G46" s="21"/>
    </row>
    <row r="47" spans="2:7" s="20" customFormat="1">
      <c r="B47" s="21"/>
      <c r="E47" s="22"/>
      <c r="G47" s="21"/>
    </row>
    <row r="48" spans="2:7" s="20" customFormat="1">
      <c r="B48" s="21"/>
      <c r="E48" s="22"/>
      <c r="G48" s="21"/>
    </row>
    <row r="49" spans="2:7" s="20" customFormat="1">
      <c r="B49" s="21"/>
      <c r="E49" s="22"/>
      <c r="G49" s="21"/>
    </row>
    <row r="50" spans="2:7" s="20" customFormat="1">
      <c r="B50" s="21"/>
      <c r="E50" s="22"/>
      <c r="G50" s="21"/>
    </row>
    <row r="51" spans="2:7" s="20" customFormat="1">
      <c r="B51" s="21"/>
      <c r="E51" s="22"/>
      <c r="G51" s="21"/>
    </row>
    <row r="52" spans="2:7" s="20" customFormat="1">
      <c r="B52" s="21"/>
      <c r="E52" s="22"/>
      <c r="G52" s="21"/>
    </row>
    <row r="53" spans="2:7" s="20" customFormat="1">
      <c r="B53" s="21"/>
      <c r="E53" s="22"/>
      <c r="G53" s="21"/>
    </row>
    <row r="54" spans="2:7" s="20" customFormat="1">
      <c r="B54" s="21"/>
      <c r="E54" s="22"/>
      <c r="G54" s="21"/>
    </row>
    <row r="55" spans="2:7" s="20" customFormat="1">
      <c r="B55" s="21"/>
      <c r="E55" s="22"/>
      <c r="G55" s="21"/>
    </row>
    <row r="56" spans="2:7" s="20" customFormat="1">
      <c r="B56" s="21"/>
      <c r="E56" s="22"/>
      <c r="G56" s="21"/>
    </row>
    <row r="57" spans="2:7" s="20" customFormat="1">
      <c r="B57" s="21"/>
      <c r="E57" s="22"/>
      <c r="G57" s="21"/>
    </row>
    <row r="58" spans="2:7" s="20" customFormat="1">
      <c r="B58" s="21"/>
      <c r="E58" s="22"/>
      <c r="G58" s="21"/>
    </row>
    <row r="59" spans="2:7" s="20" customFormat="1">
      <c r="B59" s="21"/>
      <c r="E59" s="22"/>
      <c r="G59" s="21"/>
    </row>
    <row r="60" spans="2:7" s="20" customFormat="1">
      <c r="B60" s="21"/>
      <c r="E60" s="22"/>
      <c r="G60" s="21"/>
    </row>
    <row r="61" spans="2:7" s="20" customFormat="1">
      <c r="B61" s="21"/>
      <c r="E61" s="22"/>
      <c r="G61" s="21"/>
    </row>
    <row r="62" spans="2:7" s="20" customFormat="1">
      <c r="B62" s="21"/>
      <c r="E62" s="22"/>
      <c r="G62" s="21"/>
    </row>
    <row r="63" spans="2:7" s="20" customFormat="1">
      <c r="B63" s="21"/>
      <c r="E63" s="22"/>
      <c r="G63" s="21"/>
    </row>
    <row r="64" spans="2:7" s="20" customFormat="1">
      <c r="B64" s="21"/>
      <c r="E64" s="22"/>
      <c r="G64" s="21"/>
    </row>
    <row r="65" spans="2:7" s="20" customFormat="1">
      <c r="B65" s="21"/>
      <c r="E65" s="22"/>
      <c r="G65" s="21"/>
    </row>
    <row r="66" spans="2:7" s="20" customFormat="1">
      <c r="B66" s="21"/>
      <c r="E66" s="22"/>
      <c r="G66" s="21"/>
    </row>
    <row r="67" spans="2:7" s="20" customFormat="1">
      <c r="B67" s="21"/>
      <c r="E67" s="22"/>
      <c r="G67" s="21"/>
    </row>
    <row r="68" spans="2:7" s="20" customFormat="1">
      <c r="B68" s="21"/>
      <c r="E68" s="22"/>
      <c r="G68" s="21"/>
    </row>
    <row r="69" spans="2:7" s="20" customFormat="1">
      <c r="B69" s="21"/>
      <c r="E69" s="22"/>
      <c r="G69" s="21"/>
    </row>
    <row r="70" spans="2:7" s="20" customFormat="1">
      <c r="B70" s="21"/>
      <c r="E70" s="22"/>
      <c r="G70" s="21"/>
    </row>
    <row r="71" spans="2:7" s="20" customFormat="1">
      <c r="B71" s="21"/>
      <c r="E71" s="22"/>
      <c r="G71" s="21"/>
    </row>
    <row r="72" spans="2:7" s="20" customFormat="1">
      <c r="B72" s="21"/>
      <c r="E72" s="22"/>
      <c r="G72" s="21"/>
    </row>
    <row r="73" spans="2:7" s="20" customFormat="1">
      <c r="B73" s="21"/>
      <c r="E73" s="22"/>
      <c r="G73" s="21"/>
    </row>
    <row r="74" spans="2:7" s="20" customFormat="1">
      <c r="B74" s="21"/>
      <c r="E74" s="22"/>
      <c r="G74" s="21"/>
    </row>
    <row r="75" spans="2:7" s="20" customFormat="1">
      <c r="B75" s="21"/>
      <c r="E75" s="22"/>
      <c r="G75" s="21"/>
    </row>
    <row r="76" spans="2:7" s="20" customFormat="1">
      <c r="B76" s="21"/>
      <c r="E76" s="22"/>
      <c r="G76" s="21"/>
    </row>
    <row r="77" spans="2:7" s="20" customFormat="1">
      <c r="B77" s="21"/>
      <c r="E77" s="22"/>
      <c r="G77" s="21"/>
    </row>
    <row r="78" spans="2:7" s="20" customFormat="1">
      <c r="B78" s="21"/>
      <c r="E78" s="22"/>
      <c r="G78" s="21"/>
    </row>
    <row r="79" spans="2:7" s="20" customFormat="1">
      <c r="B79" s="21"/>
      <c r="E79" s="22"/>
      <c r="G79" s="21"/>
    </row>
    <row r="80" spans="2:7" s="20" customFormat="1">
      <c r="B80" s="21"/>
      <c r="E80" s="22"/>
      <c r="G80" s="21"/>
    </row>
    <row r="81" spans="2:7" s="20" customFormat="1">
      <c r="B81" s="21"/>
      <c r="E81" s="22"/>
      <c r="G81" s="21"/>
    </row>
    <row r="82" spans="2:7" s="20" customFormat="1">
      <c r="B82" s="21"/>
      <c r="E82" s="22"/>
      <c r="G82" s="21"/>
    </row>
    <row r="83" spans="2:7" s="20" customFormat="1">
      <c r="B83" s="21"/>
      <c r="E83" s="22"/>
      <c r="G83" s="21"/>
    </row>
    <row r="84" spans="2:7" s="20" customFormat="1">
      <c r="B84" s="21"/>
      <c r="E84" s="22"/>
      <c r="G84" s="21"/>
    </row>
    <row r="85" spans="2:7" s="20" customFormat="1">
      <c r="B85" s="21"/>
      <c r="E85" s="22"/>
      <c r="G85" s="21"/>
    </row>
    <row r="86" spans="2:7" s="20" customFormat="1">
      <c r="B86" s="21"/>
      <c r="E86" s="22"/>
      <c r="G86" s="21"/>
    </row>
    <row r="87" spans="2:7" s="20" customFormat="1">
      <c r="B87" s="21"/>
      <c r="E87" s="22"/>
      <c r="G87" s="21"/>
    </row>
    <row r="88" spans="2:7" s="20" customFormat="1">
      <c r="B88" s="21"/>
      <c r="E88" s="22"/>
      <c r="G88" s="21"/>
    </row>
    <row r="89" spans="2:7" s="20" customFormat="1">
      <c r="B89" s="21"/>
      <c r="E89" s="22"/>
      <c r="G89" s="21"/>
    </row>
    <row r="90" spans="2:7" s="20" customFormat="1">
      <c r="B90" s="21"/>
      <c r="E90" s="22"/>
      <c r="G90" s="21"/>
    </row>
    <row r="91" spans="2:7" s="20" customFormat="1">
      <c r="B91" s="21"/>
      <c r="E91" s="22"/>
      <c r="G91" s="21"/>
    </row>
    <row r="92" spans="2:7" s="20" customFormat="1">
      <c r="B92" s="21"/>
      <c r="E92" s="22"/>
      <c r="G92" s="21"/>
    </row>
    <row r="93" spans="2:7" s="20" customFormat="1">
      <c r="B93" s="21"/>
      <c r="E93" s="22"/>
      <c r="G93" s="21"/>
    </row>
    <row r="94" spans="2:7" s="20" customFormat="1">
      <c r="B94" s="21"/>
      <c r="E94" s="22"/>
      <c r="G94" s="21"/>
    </row>
    <row r="95" spans="2:7" s="20" customFormat="1">
      <c r="B95" s="21"/>
      <c r="E95" s="22"/>
      <c r="G95" s="21"/>
    </row>
    <row r="96" spans="2:7" s="20" customFormat="1">
      <c r="B96" s="21"/>
      <c r="E96" s="22"/>
      <c r="G96" s="21"/>
    </row>
    <row r="97" spans="2:7" s="20" customFormat="1">
      <c r="B97" s="21"/>
      <c r="E97" s="22"/>
      <c r="G97" s="21"/>
    </row>
    <row r="98" spans="2:7" s="20" customFormat="1">
      <c r="B98" s="21"/>
      <c r="E98" s="22"/>
      <c r="G98" s="21"/>
    </row>
    <row r="99" spans="2:7" s="20" customFormat="1">
      <c r="B99" s="21"/>
      <c r="E99" s="22"/>
      <c r="G99" s="21"/>
    </row>
    <row r="100" spans="2:7" s="20" customFormat="1">
      <c r="B100" s="21"/>
      <c r="E100" s="22"/>
      <c r="G100" s="21"/>
    </row>
    <row r="101" spans="2:7" s="1" customFormat="1">
      <c r="B101" s="5"/>
      <c r="E101" s="2"/>
      <c r="G101" s="5"/>
    </row>
    <row r="102" spans="2:7" s="1" customFormat="1">
      <c r="B102" s="5"/>
      <c r="E102" s="2"/>
      <c r="G102" s="5"/>
    </row>
    <row r="103" spans="2:7" s="1" customFormat="1">
      <c r="B103" s="5"/>
      <c r="E103" s="2"/>
      <c r="G103" s="5"/>
    </row>
    <row r="104" spans="2:7" s="1" customFormat="1">
      <c r="B104" s="5"/>
      <c r="E104" s="2"/>
      <c r="G104" s="5"/>
    </row>
    <row r="105" spans="2:7" s="1" customFormat="1">
      <c r="B105" s="5"/>
      <c r="E105" s="2"/>
      <c r="G105" s="5"/>
    </row>
    <row r="106" spans="2:7" s="1" customFormat="1">
      <c r="B106" s="5"/>
      <c r="E106" s="2"/>
      <c r="G106" s="5"/>
    </row>
    <row r="107" spans="2:7" s="1" customFormat="1">
      <c r="B107" s="5"/>
      <c r="E107" s="2"/>
      <c r="G107" s="5"/>
    </row>
    <row r="108" spans="2:7" s="1" customFormat="1">
      <c r="B108" s="5"/>
      <c r="E108" s="2"/>
      <c r="G108" s="5"/>
    </row>
  </sheetData>
  <mergeCells count="2">
    <mergeCell ref="C2:D2"/>
    <mergeCell ref="O2:Q2"/>
  </mergeCells>
  <phoneticPr fontId="1" type="noConversion"/>
  <dataValidations count="8">
    <dataValidation type="list" allowBlank="1" showInputMessage="1" showErrorMessage="1" error="Please choose one Month date" sqref="A4:A1048576" xr:uid="{38596AA6-7A53-4F98-80E2-D58A3E11AB18}">
      <formula1>"Jan,Fer,Mar,Apr,May,Jun,Jul,Aug,Sept,Oct,Nov,Dec"</formula1>
    </dataValidation>
    <dataValidation type="list" allowBlank="1" showInputMessage="1" showErrorMessage="1" sqref="F4:F1048576" xr:uid="{C538BDD4-DB05-44B2-9097-8DB3CEF7DBFC}">
      <formula1>"Yes,No,Considering"</formula1>
    </dataValidation>
    <dataValidation type="list" allowBlank="1" showInputMessage="1" showErrorMessage="1" sqref="H4:H1048576" xr:uid="{4CBA719F-53B9-441A-B5B5-0D7F966DD224}">
      <formula1>"&lt;30,30-45,45-59,&gt;60"</formula1>
    </dataValidation>
    <dataValidation type="list" allowBlank="1" showInputMessage="1" showErrorMessage="1" sqref="I4:I1048576" xr:uid="{4062428E-04C5-45F5-98CD-210595ABBAEB}">
      <formula1>"Male,Female,Non-binary"</formula1>
    </dataValidation>
    <dataValidation type="list" allowBlank="1" showInputMessage="1" showErrorMessage="1" sqref="M4:N108 L4:L1048576" xr:uid="{04AA242B-C090-447D-8EDF-A7AA19A08D3A}">
      <formula1>"Comm/Priv,Mcare,Mcaid,Other,None"</formula1>
    </dataValidation>
    <dataValidation type="list" allowBlank="1" showInputMessage="1" showErrorMessage="1" sqref="J4:J1048576" xr:uid="{10E6EF90-B5FF-4140-A654-6F332391B6EF}">
      <formula1>"American Indian/Alaska Native,Native Hawaiian or Other Pacific Islander, Black or African American, White, Asian, More than One Race, Do not know"</formula1>
    </dataValidation>
    <dataValidation type="list" allowBlank="1" showInputMessage="1" showErrorMessage="1" sqref="K4:K1048576" xr:uid="{81B04690-E01F-47A4-B448-605317E94A77}">
      <formula1>"Non-Hispanic/Latino, Hispanic/Latino, Do not know"</formula1>
    </dataValidation>
    <dataValidation allowBlank="1" showInputMessage="1" showErrorMessage="1" error="Please choose one Month date" sqref="A1:A3" xr:uid="{DBF7DAA5-78C2-44DA-B118-15BCA6DAC6D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 And Examples</vt:lpstr>
      <vt:lpstr>Enrollment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Holtrop, Jodi S</dc:creator>
  <cp:lastModifiedBy>Bell, Elizabeth</cp:lastModifiedBy>
  <dcterms:created xsi:type="dcterms:W3CDTF">2023-11-01T15:48:03Z</dcterms:created>
  <dcterms:modified xsi:type="dcterms:W3CDTF">2023-12-18T19:24:22Z</dcterms:modified>
</cp:coreProperties>
</file>